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franco\Desktop\"/>
    </mc:Choice>
  </mc:AlternateContent>
  <xr:revisionPtr revIDLastSave="0" documentId="8_{A6BE78CE-E45E-4D9C-BB2A-01AF0CEF74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rendiconto 2021" sheetId="2" r:id="rId2"/>
    <sheet name="Bilancio 2023.202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B8" i="1"/>
  <c r="I23" i="4"/>
  <c r="I26" i="4" s="1"/>
  <c r="D46" i="4" s="1"/>
  <c r="D72" i="1" s="1"/>
  <c r="H23" i="4"/>
  <c r="H26" i="4" s="1"/>
  <c r="G23" i="4"/>
  <c r="G26" i="4"/>
  <c r="B46" i="4" s="1"/>
  <c r="B72" i="1" s="1"/>
  <c r="D48" i="4"/>
  <c r="C48" i="4"/>
  <c r="C47" i="4"/>
  <c r="C49" i="4" s="1"/>
  <c r="B48" i="4"/>
  <c r="B74" i="1" s="1"/>
  <c r="B47" i="4"/>
  <c r="D29" i="2"/>
  <c r="F35" i="4"/>
  <c r="E35" i="4"/>
  <c r="D35" i="4"/>
  <c r="D74" i="1"/>
  <c r="F7" i="4"/>
  <c r="F10" i="4" s="1"/>
  <c r="H10" i="4"/>
  <c r="D47" i="4" s="1"/>
  <c r="D49" i="4" s="1"/>
  <c r="G10" i="4"/>
  <c r="D10" i="4"/>
  <c r="C10" i="4"/>
  <c r="B10" i="4"/>
  <c r="C49" i="1"/>
  <c r="B47" i="1"/>
  <c r="B15" i="1"/>
  <c r="E15" i="1"/>
  <c r="D42" i="1"/>
  <c r="C73" i="1"/>
  <c r="C46" i="4" l="1"/>
  <c r="C72" i="1" s="1"/>
  <c r="H35" i="4"/>
  <c r="H36" i="4" s="1"/>
  <c r="D50" i="4"/>
  <c r="B49" i="4"/>
  <c r="B50" i="4" s="1"/>
  <c r="C50" i="4"/>
  <c r="C74" i="1"/>
  <c r="C75" i="1" s="1"/>
  <c r="D73" i="1"/>
  <c r="D75" i="1" s="1"/>
  <c r="D76" i="1" s="1"/>
  <c r="B73" i="1"/>
  <c r="B75" i="1" s="1"/>
  <c r="B76" i="1" s="1"/>
  <c r="D22" i="1"/>
  <c r="D15" i="1"/>
  <c r="C15" i="1"/>
  <c r="D20" i="1"/>
  <c r="B12" i="1"/>
  <c r="D18" i="1" s="1"/>
  <c r="D21" i="1"/>
  <c r="D19" i="1"/>
  <c r="C76" i="1" l="1"/>
  <c r="B63" i="1"/>
  <c r="C54" i="1"/>
  <c r="C55" i="1" l="1"/>
  <c r="E20" i="1" l="1"/>
  <c r="B25" i="1" s="1"/>
  <c r="C63" i="1" l="1"/>
  <c r="D63" i="1" s="1"/>
  <c r="D23" i="1"/>
  <c r="B44" i="1" s="1"/>
  <c r="C53" i="1" s="1"/>
  <c r="C42" i="1" l="1"/>
  <c r="E42" i="1" s="1"/>
  <c r="C65" i="1"/>
</calcChain>
</file>

<file path=xl/sharedStrings.xml><?xml version="1.0" encoding="utf-8"?>
<sst xmlns="http://schemas.openxmlformats.org/spreadsheetml/2006/main" count="137" uniqueCount="105">
  <si>
    <t>FASE 1</t>
  </si>
  <si>
    <t>POPOLAZIONE</t>
  </si>
  <si>
    <t>FASCIA</t>
  </si>
  <si>
    <t>INSERIMENTO DATI GENERALI ENTE</t>
  </si>
  <si>
    <t>f</t>
  </si>
  <si>
    <t>INSERIMENTO VALORI FINANZIARI</t>
  </si>
  <si>
    <t>MEDIA</t>
  </si>
  <si>
    <t>ENTRATE NETTO FCDE</t>
  </si>
  <si>
    <t>CALCOLO % ENTE</t>
  </si>
  <si>
    <t>Tabella 1</t>
  </si>
  <si>
    <t>Tabella 3</t>
  </si>
  <si>
    <t>RAFFRONTO % ENTE 
CON % TABELLE</t>
  </si>
  <si>
    <t>a</t>
  </si>
  <si>
    <t>0-999</t>
  </si>
  <si>
    <t>b</t>
  </si>
  <si>
    <t>1000-1999</t>
  </si>
  <si>
    <t>c</t>
  </si>
  <si>
    <t>2000-2999</t>
  </si>
  <si>
    <t>d</t>
  </si>
  <si>
    <t>3000-4999</t>
  </si>
  <si>
    <t>e</t>
  </si>
  <si>
    <t>5000-9999</t>
  </si>
  <si>
    <t>10000-59999</t>
  </si>
  <si>
    <t>g</t>
  </si>
  <si>
    <t>60000-249999</t>
  </si>
  <si>
    <t>h</t>
  </si>
  <si>
    <t>250000-1499999</t>
  </si>
  <si>
    <t>i</t>
  </si>
  <si>
    <t>1500000&gt;</t>
  </si>
  <si>
    <t>ALLEGATO   A)</t>
  </si>
  <si>
    <t xml:space="preserve">ENTRATE RENDICONTO 2019 </t>
  </si>
  <si>
    <t>resti assunzionali 2015/2019</t>
  </si>
  <si>
    <t>Entrate correnti</t>
  </si>
  <si>
    <t>Titolo I</t>
  </si>
  <si>
    <t>Titolo II</t>
  </si>
  <si>
    <t>Titolo III</t>
  </si>
  <si>
    <t>Entrate Correnti</t>
  </si>
  <si>
    <t>FCDE Bilancio  assestato</t>
  </si>
  <si>
    <t>Voci Spesa personale da Rendiconto</t>
  </si>
  <si>
    <t>Totale spesa personale</t>
  </si>
  <si>
    <t>spesa del segretario in convenzione al netto dell'IRAP</t>
  </si>
  <si>
    <t>COMUNE FACENTE PARTE DI UNA CONVENZIONE DI SEGRETERIA, MA NON CAPOCONVENZIONE</t>
  </si>
  <si>
    <t>Nel caso in cui la spesa della convenzione di segreteria non risulti nei sopra riportati codici di spesa  relativi alla spesa di personale</t>
  </si>
  <si>
    <t>impegni di competenza voci riportate nel macroaggr. BDAP: U 1.01.00.00.000</t>
  </si>
  <si>
    <t>impegni di competenza codice di spesa U 1.03.02.12.001</t>
  </si>
  <si>
    <t>impegni di competenza codice di spesa U 1.03.02.12.002</t>
  </si>
  <si>
    <t>impegni di competenza codice di spesa U 1.03.02.12.003</t>
  </si>
  <si>
    <t>impegni di competenza codice di spesa U 1.03.02.12.999</t>
  </si>
  <si>
    <t>Nel caso di Comuni che hanno optato per la riscossione della tariffa rifiuti corrispettiva  secondo l'art. 1 comma 668 della Legge 147/2013 e hanno in conseguenza attribuito al gestore l'entrata da TARI corrispettiva e la relativa spesa, la predetta entrata da TARI va contabilizzata tra le  entrate correnti, al netto del FCDE di parte corrente, ai fini della determinazione del valore soglia.</t>
  </si>
  <si>
    <t xml:space="preserve">FCDE </t>
  </si>
  <si>
    <t>Voci Spesa personale da Bilancio</t>
  </si>
  <si>
    <t>stanziamenti di competenza voci riportate nel macroaggr. BDAP: U 1.01.00.00.000</t>
  </si>
  <si>
    <t>stanziamenti di competenza codice di spesa U 1.03.02.12.001</t>
  </si>
  <si>
    <t>stanziamenti  di competenza codice di spesa U 1.03.02.12.002</t>
  </si>
  <si>
    <t>stanziamenti di competenza codice di spesa U 1.03.02.12.003</t>
  </si>
  <si>
    <t>staziamenti di competenza codice di spesa U 1.03.02.12.999</t>
  </si>
  <si>
    <t>ENTRATE RENDICONTO 2020</t>
  </si>
  <si>
    <t>FCDE PREVISIONE 2021</t>
  </si>
  <si>
    <r>
      <t xml:space="preserve">SPAZI ASSUNZIONALI DM 17/03/2020 CON I DATI DELLA SPESA DI PERSONALE  DEL </t>
    </r>
    <r>
      <rPr>
        <b/>
        <sz val="16"/>
        <color rgb="FFFF0000"/>
        <rFont val="Calibri"/>
        <family val="2"/>
        <scheme val="minor"/>
      </rPr>
      <t xml:space="preserve"> RENDICONTO 2021</t>
    </r>
  </si>
  <si>
    <t>ENTRATE RENDICONTO 2021</t>
  </si>
  <si>
    <t>DETERMINAZIONE DEL MASSIMO TEORICO DI SPESA DA DESTINARE AD ASSUNZIONI A TEMPO INDETERMINATO</t>
  </si>
  <si>
    <t>MASSIMA SPESA POSSIBILE DA NON SUPERARE                                                                                                                                                              DETERMINAZIONE DEL VALORE     TABELLA 1 (DM 17.03.2020)</t>
  </si>
  <si>
    <t xml:space="preserve">ENTRATE NETTO FCDE  </t>
  </si>
  <si>
    <t>SOGLIA TABELLA 1</t>
  </si>
  <si>
    <t>CALCOLO INCREMENTO ASSUNZIONALE DISPONIBILE
(se segno +)</t>
  </si>
  <si>
    <t>Tabella 2</t>
  </si>
  <si>
    <t>VERIFICA RISPETTO INCREMENTO % PROGRESSIVO Tabella 2                                                 verifica resti assunzionali</t>
  </si>
  <si>
    <t>incremento massimo teorico</t>
  </si>
  <si>
    <t>incremento entro limite Tabella 2</t>
  </si>
  <si>
    <t xml:space="preserve">resti assunzionali </t>
  </si>
  <si>
    <t>aumento spesa di personale 2018 in base a tabella 2</t>
  </si>
  <si>
    <t>spesa di personale 2018</t>
  </si>
  <si>
    <t>spesa di personale aggiuntiva</t>
  </si>
  <si>
    <t>totale spesa complessiva</t>
  </si>
  <si>
    <t>superiore a massima spesa possibile</t>
  </si>
  <si>
    <t xml:space="preserve"> 
incremento massimo teorico  o
limite % Tabella 2 o                                              resti assunzionali                                                          </t>
  </si>
  <si>
    <t>spesa di personale rendiconto 2021</t>
  </si>
  <si>
    <t>Rendiconti 2019/2020/2021</t>
  </si>
  <si>
    <t>COMUNE FACENTE PARTE DI UNA CONVENZIONE DI SEGRETERIA -  COMUNE  CAPOCONVENZIONE</t>
  </si>
  <si>
    <t>rimborso quota segreteria da parte degli altri Comuni facenti parte della convenzione (AL NETTO DELL'IRAP)</t>
  </si>
  <si>
    <t>convenzioni di segreteria</t>
  </si>
  <si>
    <t>Spesa di personale al netto del FPV</t>
  </si>
  <si>
    <t>impegni di competenza per incentivi tecnici  se compresi nei codici di spesa di cui sopra                       (comprensivi di contributi CPDEL)</t>
  </si>
  <si>
    <t>SI/NO</t>
  </si>
  <si>
    <t>Il Comune fa parte di una Unione di Comuni o di una Comunità montana?</t>
  </si>
  <si>
    <t>rimborsi  per convenzioni di segreteria</t>
  </si>
  <si>
    <t>SPESA DI PERSONALE PREVISIONE</t>
  </si>
  <si>
    <t>ENTRATE PREVISIONE</t>
  </si>
  <si>
    <t xml:space="preserve">FCDE PREVISIONE </t>
  </si>
  <si>
    <t xml:space="preserve">PERCENTUALE </t>
  </si>
  <si>
    <t xml:space="preserve">  spazi assunzionali per  piano  triennale del personale 2023/2025</t>
  </si>
  <si>
    <t>ANNO 2023</t>
  </si>
  <si>
    <t>INCREMENTO SPESA DI PERSONALE PER NUOVE ASSUNZIONI  anno 2023</t>
  </si>
  <si>
    <t>SI</t>
  </si>
  <si>
    <t>COMUNE DI  MARENE</t>
  </si>
  <si>
    <t>n. abitanti al 31/12/2021:    3274</t>
  </si>
  <si>
    <t xml:space="preserve">BILANCIO DI PREVISIONE 2023/2025   </t>
  </si>
  <si>
    <t>Entrate correnti al netto dei contributi per PNRR</t>
  </si>
  <si>
    <t>La spesa di personale deve essere indicata al netto del FPV relativo al personale (senza irap) portato a Bilancio 2023</t>
  </si>
  <si>
    <t>stanziamenti  di competenza per incentivi tecnici  se compresi nei codici di spesa di cui sopra                       (comprensivi di contributi CPDEL al netto dell'Irap)</t>
  </si>
  <si>
    <t>Verifica sui dati del  Bilancio di previsione 2023/2025</t>
  </si>
  <si>
    <t>Comune di MARENE</t>
  </si>
  <si>
    <t>spesa di personale 2018 (comprensivo  delle spese di segreteria convenzionata)</t>
  </si>
  <si>
    <t>SPESA DI PERSONALE AL NETTO DELL'IRAP  (comprensiva della  spesa relativa alla convenzione di segreteria)</t>
  </si>
  <si>
    <t>Rimborsi  AL COMUNE di Cavallermaggiore per segreteria convenzionata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</si>
</sst>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_-* #,##0_-;\-* #,##0_-;_-* &quot;-&quot;??_-;_-@_-"/>
    <numFmt numFmtId="167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3" tint="0.3999755851924192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0" fillId="4" borderId="9" xfId="0" applyNumberForma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10" fontId="0" fillId="4" borderId="3" xfId="0" applyNumberFormat="1" applyFill="1" applyBorder="1" applyAlignment="1">
      <alignment horizontal="center" vertical="center" wrapText="1"/>
    </xf>
    <xf numFmtId="10" fontId="0" fillId="2" borderId="3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0" fontId="5" fillId="0" borderId="0" xfId="0" applyFont="1"/>
    <xf numFmtId="4" fontId="0" fillId="0" borderId="0" xfId="0" applyNumberFormat="1" applyAlignment="1">
      <alignment horizontal="center" vertical="center" wrapText="1"/>
    </xf>
    <xf numFmtId="0" fontId="8" fillId="0" borderId="0" xfId="0" applyFont="1"/>
    <xf numFmtId="1" fontId="0" fillId="0" borderId="0" xfId="0" applyNumberFormat="1" applyAlignment="1">
      <alignment horizontal="center" vertical="center" wrapText="1"/>
    </xf>
    <xf numFmtId="43" fontId="0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0" fillId="0" borderId="3" xfId="2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65" fontId="10" fillId="0" borderId="0" xfId="1" applyNumberFormat="1" applyFont="1" applyBorder="1" applyAlignment="1">
      <alignment horizontal="center"/>
    </xf>
    <xf numFmtId="4" fontId="0" fillId="3" borderId="11" xfId="0" applyNumberFormat="1" applyFill="1" applyBorder="1" applyAlignment="1">
      <alignment horizontal="right" vertical="center" wrapText="1"/>
    </xf>
    <xf numFmtId="4" fontId="0" fillId="3" borderId="0" xfId="0" applyNumberFormat="1" applyFill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1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0" fillId="0" borderId="23" xfId="2" applyNumberFormat="1" applyFont="1" applyFill="1" applyBorder="1" applyAlignment="1">
      <alignment horizontal="center" vertical="center" wrapText="1"/>
    </xf>
    <xf numFmtId="4" fontId="10" fillId="0" borderId="24" xfId="1" applyNumberFormat="1" applyFont="1" applyBorder="1" applyAlignment="1">
      <alignment horizontal="center"/>
    </xf>
    <xf numFmtId="165" fontId="0" fillId="0" borderId="3" xfId="2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10" fillId="0" borderId="25" xfId="0" applyFont="1" applyBorder="1"/>
    <xf numFmtId="0" fontId="12" fillId="0" borderId="20" xfId="0" applyFont="1" applyBorder="1"/>
    <xf numFmtId="164" fontId="11" fillId="0" borderId="3" xfId="5" applyFont="1" applyBorder="1"/>
    <xf numFmtId="43" fontId="0" fillId="0" borderId="0" xfId="2" applyFont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0" fontId="0" fillId="5" borderId="13" xfId="0" applyNumberFormat="1" applyFill="1" applyBorder="1" applyAlignment="1">
      <alignment horizontal="center" vertical="center" wrapText="1"/>
    </xf>
    <xf numFmtId="10" fontId="0" fillId="4" borderId="13" xfId="0" applyNumberForma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4" fontId="0" fillId="4" borderId="2" xfId="0" applyNumberForma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vertical="center" wrapText="1"/>
    </xf>
    <xf numFmtId="0" fontId="0" fillId="4" borderId="5" xfId="0" applyFill="1" applyBorder="1" applyAlignment="1">
      <alignment horizontal="center" vertical="center" wrapText="1"/>
    </xf>
    <xf numFmtId="10" fontId="0" fillId="4" borderId="7" xfId="0" applyNumberForma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center" vertical="center" wrapText="1"/>
    </xf>
    <xf numFmtId="164" fontId="10" fillId="0" borderId="19" xfId="5" applyFont="1" applyBorder="1"/>
    <xf numFmtId="0" fontId="1" fillId="0" borderId="38" xfId="2" applyNumberFormat="1" applyFont="1" applyFill="1" applyBorder="1" applyAlignment="1">
      <alignment horizontal="center" vertical="center" wrapText="1"/>
    </xf>
    <xf numFmtId="0" fontId="1" fillId="0" borderId="39" xfId="2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5" xfId="0" applyFont="1" applyBorder="1" applyAlignment="1">
      <alignment horizontal="center" vertical="center" wrapText="1"/>
    </xf>
    <xf numFmtId="0" fontId="11" fillId="0" borderId="27" xfId="0" applyFont="1" applyBorder="1"/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164" fontId="10" fillId="0" borderId="31" xfId="5" applyFont="1" applyBorder="1"/>
    <xf numFmtId="164" fontId="10" fillId="0" borderId="45" xfId="5" applyFont="1" applyBorder="1"/>
    <xf numFmtId="164" fontId="10" fillId="0" borderId="16" xfId="5" applyFont="1" applyBorder="1"/>
    <xf numFmtId="164" fontId="10" fillId="0" borderId="40" xfId="5" applyFont="1" applyBorder="1"/>
    <xf numFmtId="0" fontId="8" fillId="0" borderId="7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43" fontId="23" fillId="0" borderId="16" xfId="2" applyFont="1" applyBorder="1" applyAlignment="1">
      <alignment horizontal="center" vertical="center" wrapText="1"/>
    </xf>
    <xf numFmtId="43" fontId="17" fillId="5" borderId="19" xfId="2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0" fontId="14" fillId="0" borderId="0" xfId="0" applyFont="1"/>
    <xf numFmtId="0" fontId="13" fillId="0" borderId="0" xfId="0" applyFont="1"/>
    <xf numFmtId="0" fontId="10" fillId="0" borderId="3" xfId="0" applyFont="1" applyBorder="1"/>
    <xf numFmtId="0" fontId="11" fillId="0" borderId="3" xfId="0" applyFont="1" applyBorder="1"/>
    <xf numFmtId="0" fontId="10" fillId="0" borderId="28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30" xfId="0" applyFont="1" applyBorder="1"/>
    <xf numFmtId="0" fontId="10" fillId="0" borderId="18" xfId="0" applyFont="1" applyBorder="1"/>
    <xf numFmtId="0" fontId="13" fillId="0" borderId="29" xfId="0" applyFont="1" applyBorder="1"/>
    <xf numFmtId="0" fontId="13" fillId="0" borderId="27" xfId="0" applyFont="1" applyBorder="1"/>
    <xf numFmtId="0" fontId="2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64" fontId="10" fillId="0" borderId="33" xfId="5" applyFont="1" applyBorder="1"/>
    <xf numFmtId="164" fontId="10" fillId="0" borderId="34" xfId="5" applyFont="1" applyBorder="1"/>
    <xf numFmtId="0" fontId="10" fillId="0" borderId="31" xfId="0" applyFont="1" applyBorder="1"/>
    <xf numFmtId="0" fontId="12" fillId="0" borderId="32" xfId="0" applyFont="1" applyBorder="1"/>
    <xf numFmtId="164" fontId="10" fillId="0" borderId="0" xfId="5" applyFont="1" applyFill="1"/>
    <xf numFmtId="0" fontId="11" fillId="0" borderId="1" xfId="0" applyFont="1" applyBorder="1" applyAlignment="1">
      <alignment horizontal="center"/>
    </xf>
    <xf numFmtId="164" fontId="10" fillId="0" borderId="3" xfId="5" applyFont="1" applyBorder="1"/>
    <xf numFmtId="164" fontId="10" fillId="0" borderId="0" xfId="5" applyFont="1"/>
    <xf numFmtId="164" fontId="10" fillId="0" borderId="0" xfId="5" applyFont="1" applyBorder="1"/>
    <xf numFmtId="164" fontId="10" fillId="0" borderId="11" xfId="5" applyFont="1" applyBorder="1"/>
    <xf numFmtId="4" fontId="10" fillId="0" borderId="40" xfId="5" applyNumberFormat="1" applyFont="1" applyBorder="1" applyAlignment="1">
      <alignment horizontal="center"/>
    </xf>
    <xf numFmtId="165" fontId="10" fillId="0" borderId="41" xfId="5" applyNumberFormat="1" applyFont="1" applyBorder="1" applyAlignment="1">
      <alignment horizontal="center"/>
    </xf>
    <xf numFmtId="164" fontId="10" fillId="0" borderId="3" xfId="5" applyFont="1" applyFill="1" applyBorder="1"/>
    <xf numFmtId="164" fontId="11" fillId="0" borderId="3" xfId="5" applyFont="1" applyFill="1" applyBorder="1"/>
    <xf numFmtId="164" fontId="11" fillId="0" borderId="0" xfId="5" applyFont="1" applyFill="1"/>
    <xf numFmtId="0" fontId="11" fillId="0" borderId="0" xfId="0" applyFont="1" applyAlignment="1">
      <alignment horizontal="center"/>
    </xf>
    <xf numFmtId="0" fontId="10" fillId="7" borderId="0" xfId="0" applyFont="1" applyFill="1"/>
    <xf numFmtId="164" fontId="10" fillId="7" borderId="0" xfId="5" applyFont="1" applyFill="1" applyBorder="1"/>
    <xf numFmtId="0" fontId="10" fillId="0" borderId="19" xfId="0" applyFont="1" applyBorder="1" applyAlignment="1">
      <alignment horizontal="center"/>
    </xf>
    <xf numFmtId="0" fontId="10" fillId="6" borderId="20" xfId="0" applyFont="1" applyFill="1" applyBorder="1"/>
    <xf numFmtId="0" fontId="10" fillId="6" borderId="36" xfId="0" applyFont="1" applyFill="1" applyBorder="1"/>
    <xf numFmtId="0" fontId="13" fillId="0" borderId="19" xfId="0" applyFont="1" applyBorder="1"/>
    <xf numFmtId="0" fontId="11" fillId="0" borderId="27" xfId="0" applyFont="1" applyBorder="1" applyAlignment="1">
      <alignment horizontal="center"/>
    </xf>
    <xf numFmtId="0" fontId="10" fillId="0" borderId="27" xfId="0" applyFont="1" applyBorder="1"/>
    <xf numFmtId="0" fontId="10" fillId="7" borderId="15" xfId="0" applyFont="1" applyFill="1" applyBorder="1"/>
    <xf numFmtId="164" fontId="10" fillId="7" borderId="3" xfId="5" applyFont="1" applyFill="1" applyBorder="1"/>
    <xf numFmtId="164" fontId="11" fillId="9" borderId="3" xfId="5" applyFont="1" applyFill="1" applyBorder="1"/>
    <xf numFmtId="0" fontId="10" fillId="0" borderId="40" xfId="0" applyFont="1" applyBorder="1"/>
    <xf numFmtId="0" fontId="10" fillId="0" borderId="42" xfId="0" applyFont="1" applyBorder="1"/>
    <xf numFmtId="166" fontId="0" fillId="0" borderId="6" xfId="2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7" fillId="0" borderId="3" xfId="0" applyFont="1" applyBorder="1"/>
    <xf numFmtId="0" fontId="23" fillId="0" borderId="3" xfId="0" applyFont="1" applyBorder="1"/>
    <xf numFmtId="0" fontId="23" fillId="0" borderId="0" xfId="0" applyFont="1"/>
    <xf numFmtId="0" fontId="23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4" fontId="23" fillId="0" borderId="3" xfId="3" applyFont="1" applyFill="1" applyBorder="1" applyAlignment="1">
      <alignment horizontal="center"/>
    </xf>
    <xf numFmtId="44" fontId="23" fillId="0" borderId="3" xfId="3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43" fontId="23" fillId="0" borderId="3" xfId="2" applyFont="1" applyBorder="1" applyAlignment="1">
      <alignment horizontal="center" vertical="center" wrapText="1"/>
    </xf>
    <xf numFmtId="10" fontId="16" fillId="10" borderId="3" xfId="7" applyNumberFormat="1" applyFont="1" applyFill="1" applyBorder="1" applyAlignment="1">
      <alignment horizontal="center" vertical="center" wrapText="1"/>
    </xf>
    <xf numFmtId="164" fontId="10" fillId="6" borderId="40" xfId="5" applyFont="1" applyFill="1" applyBorder="1"/>
    <xf numFmtId="164" fontId="10" fillId="6" borderId="42" xfId="5" applyFont="1" applyFill="1" applyBorder="1"/>
    <xf numFmtId="0" fontId="10" fillId="0" borderId="26" xfId="0" applyFont="1" applyBorder="1"/>
    <xf numFmtId="0" fontId="11" fillId="6" borderId="0" xfId="0" applyFont="1" applyFill="1"/>
    <xf numFmtId="0" fontId="10" fillId="0" borderId="46" xfId="0" applyFont="1" applyBorder="1"/>
    <xf numFmtId="0" fontId="11" fillId="0" borderId="25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47" xfId="0" applyFont="1" applyBorder="1"/>
    <xf numFmtId="0" fontId="10" fillId="0" borderId="33" xfId="0" applyFont="1" applyBorder="1"/>
    <xf numFmtId="164" fontId="10" fillId="0" borderId="34" xfId="5" applyFont="1" applyFill="1" applyBorder="1"/>
    <xf numFmtId="164" fontId="10" fillId="0" borderId="31" xfId="5" applyFont="1" applyFill="1" applyBorder="1"/>
    <xf numFmtId="0" fontId="11" fillId="0" borderId="33" xfId="0" applyFont="1" applyBorder="1"/>
    <xf numFmtId="164" fontId="11" fillId="0" borderId="34" xfId="5" applyFont="1" applyFill="1" applyBorder="1"/>
    <xf numFmtId="164" fontId="11" fillId="0" borderId="31" xfId="5" applyFont="1" applyFill="1" applyBorder="1"/>
    <xf numFmtId="0" fontId="11" fillId="0" borderId="19" xfId="0" applyFont="1" applyBorder="1"/>
    <xf numFmtId="164" fontId="11" fillId="0" borderId="20" xfId="5" applyFont="1" applyFill="1" applyBorder="1"/>
    <xf numFmtId="164" fontId="11" fillId="0" borderId="35" xfId="5" applyFont="1" applyFill="1" applyBorder="1"/>
    <xf numFmtId="164" fontId="11" fillId="0" borderId="36" xfId="5" applyFont="1" applyFill="1" applyBorder="1"/>
    <xf numFmtId="43" fontId="10" fillId="0" borderId="3" xfId="2" applyFont="1" applyBorder="1"/>
    <xf numFmtId="167" fontId="10" fillId="0" borderId="0" xfId="0" applyNumberFormat="1" applyFont="1"/>
    <xf numFmtId="0" fontId="16" fillId="0" borderId="2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4" fontId="0" fillId="4" borderId="4" xfId="0" applyNumberForma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4" fontId="0" fillId="3" borderId="4" xfId="0" applyNumberFormat="1" applyFill="1" applyBorder="1" applyAlignment="1">
      <alignment horizontal="center" vertical="center" wrapText="1"/>
    </xf>
    <xf numFmtId="10" fontId="4" fillId="4" borderId="8" xfId="0" applyNumberFormat="1" applyFont="1" applyFill="1" applyBorder="1" applyAlignment="1">
      <alignment horizontal="center" vertical="center" wrapText="1"/>
    </xf>
    <xf numFmtId="10" fontId="4" fillId="4" borderId="11" xfId="0" applyNumberFormat="1" applyFont="1" applyFill="1" applyBorder="1" applyAlignment="1">
      <alignment horizontal="center" vertical="center" wrapText="1"/>
    </xf>
    <xf numFmtId="10" fontId="4" fillId="4" borderId="10" xfId="0" applyNumberFormat="1" applyFont="1" applyFill="1" applyBorder="1" applyAlignment="1">
      <alignment horizontal="center" vertical="center" wrapText="1"/>
    </xf>
    <xf numFmtId="10" fontId="4" fillId="4" borderId="6" xfId="0" applyNumberFormat="1" applyFont="1" applyFill="1" applyBorder="1" applyAlignment="1">
      <alignment horizontal="center" vertical="center" wrapText="1"/>
    </xf>
    <xf numFmtId="10" fontId="4" fillId="4" borderId="14" xfId="0" applyNumberFormat="1" applyFont="1" applyFill="1" applyBorder="1" applyAlignment="1">
      <alignment horizontal="center" vertical="center" wrapText="1"/>
    </xf>
    <xf numFmtId="10" fontId="4" fillId="4" borderId="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center" vertical="center" wrapText="1"/>
    </xf>
    <xf numFmtId="10" fontId="0" fillId="3" borderId="3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10" fontId="0" fillId="3" borderId="9" xfId="0" applyNumberFormat="1" applyFill="1" applyBorder="1" applyAlignment="1">
      <alignment horizontal="center" vertical="center" wrapText="1"/>
    </xf>
    <xf numFmtId="10" fontId="0" fillId="3" borderId="5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4" fontId="17" fillId="4" borderId="5" xfId="0" applyNumberFormat="1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wrapText="1"/>
    </xf>
    <xf numFmtId="0" fontId="10" fillId="8" borderId="30" xfId="0" applyFont="1" applyFill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8" borderId="40" xfId="0" applyFont="1" applyFill="1" applyBorder="1" applyAlignment="1">
      <alignment wrapText="1"/>
    </xf>
  </cellXfs>
  <cellStyles count="8">
    <cellStyle name="Migliaia" xfId="2" builtinId="3"/>
    <cellStyle name="Migliaia 2" xfId="4" xr:uid="{00000000-0005-0000-0000-000001000000}"/>
    <cellStyle name="Migliaia 3" xfId="6" xr:uid="{00000000-0005-0000-0000-000002000000}"/>
    <cellStyle name="Normale" xfId="0" builtinId="0"/>
    <cellStyle name="Percentuale" xfId="7" builtinId="5"/>
    <cellStyle name="Valuta" xfId="1" builtinId="4"/>
    <cellStyle name="Valuta 2" xfId="3" xr:uid="{00000000-0005-0000-0000-000006000000}"/>
    <cellStyle name="Valuta 3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tabSelected="1" zoomScale="80" zoomScaleNormal="80" workbookViewId="0">
      <selection activeCell="B15" sqref="B15"/>
    </sheetView>
  </sheetViews>
  <sheetFormatPr defaultRowHeight="15" x14ac:dyDescent="0.25"/>
  <cols>
    <col min="1" max="2" width="34" customWidth="1"/>
    <col min="3" max="3" width="31.28515625" customWidth="1"/>
    <col min="4" max="4" width="34" customWidth="1"/>
    <col min="5" max="5" width="38.5703125" customWidth="1"/>
    <col min="6" max="6" width="15" customWidth="1"/>
    <col min="7" max="7" width="12.5703125" customWidth="1"/>
  </cols>
  <sheetData>
    <row r="1" spans="1:5" ht="24" customHeight="1" x14ac:dyDescent="0.45">
      <c r="E1" s="17" t="s">
        <v>29</v>
      </c>
    </row>
    <row r="2" spans="1:5" ht="28.5" x14ac:dyDescent="0.65">
      <c r="A2" s="161" t="s">
        <v>94</v>
      </c>
      <c r="B2" s="161"/>
      <c r="C2" s="161"/>
      <c r="D2" s="161"/>
      <c r="E2" s="161"/>
    </row>
    <row r="4" spans="1:5" ht="21" x14ac:dyDescent="0.5">
      <c r="A4" s="162" t="s">
        <v>58</v>
      </c>
      <c r="B4" s="162"/>
      <c r="C4" s="162"/>
      <c r="D4" s="162"/>
      <c r="E4" s="162"/>
    </row>
    <row r="5" spans="1:5" ht="21" customHeight="1" x14ac:dyDescent="0.55000000000000004">
      <c r="A5" s="184" t="s">
        <v>90</v>
      </c>
      <c r="B5" s="184"/>
      <c r="C5" s="184"/>
      <c r="D5" s="184"/>
      <c r="E5" s="184"/>
    </row>
    <row r="6" spans="1:5" ht="18.600000000000001" x14ac:dyDescent="0.45">
      <c r="A6" s="15"/>
      <c r="B6" s="15"/>
    </row>
    <row r="7" spans="1:5" ht="15" customHeight="1" x14ac:dyDescent="0.35">
      <c r="A7" s="1" t="s">
        <v>0</v>
      </c>
      <c r="B7" s="2" t="s">
        <v>1</v>
      </c>
      <c r="C7" s="3" t="s">
        <v>2</v>
      </c>
      <c r="D7" s="4"/>
      <c r="E7" s="4"/>
    </row>
    <row r="8" spans="1:5" ht="15" customHeight="1" x14ac:dyDescent="0.35">
      <c r="A8" s="5" t="s">
        <v>3</v>
      </c>
      <c r="B8" s="125">
        <f>3274</f>
        <v>3274</v>
      </c>
      <c r="C8" s="6" t="s">
        <v>18</v>
      </c>
      <c r="D8" s="61"/>
      <c r="E8" s="4"/>
    </row>
    <row r="9" spans="1:5" ht="15" customHeight="1" x14ac:dyDescent="0.35">
      <c r="A9" s="13"/>
      <c r="B9" s="18"/>
      <c r="C9" s="20"/>
      <c r="D9" s="16"/>
      <c r="E9" s="4"/>
    </row>
    <row r="10" spans="1:5" ht="18" customHeight="1" x14ac:dyDescent="0.35">
      <c r="A10" s="21" t="s">
        <v>31</v>
      </c>
      <c r="B10" s="35">
        <v>0</v>
      </c>
      <c r="C10" s="20"/>
      <c r="D10" s="16"/>
      <c r="E10" s="4"/>
    </row>
    <row r="11" spans="1:5" ht="18" customHeight="1" x14ac:dyDescent="0.35">
      <c r="A11" s="13"/>
      <c r="B11" s="19"/>
      <c r="C11" s="20"/>
      <c r="D11" s="16"/>
      <c r="E11" s="4"/>
    </row>
    <row r="12" spans="1:5" ht="28.5" customHeight="1" x14ac:dyDescent="0.35">
      <c r="A12" s="21" t="s">
        <v>76</v>
      </c>
      <c r="B12" s="22">
        <f>'rendiconto 2021'!D29</f>
        <v>387303.83</v>
      </c>
      <c r="C12" s="20"/>
      <c r="D12" s="16"/>
      <c r="E12" s="4"/>
    </row>
    <row r="13" spans="1:5" ht="13.5" customHeight="1" thickBot="1" x14ac:dyDescent="0.4">
      <c r="A13" s="13"/>
      <c r="B13" s="19"/>
      <c r="C13" s="20"/>
      <c r="D13" s="16"/>
      <c r="E13" s="4"/>
    </row>
    <row r="14" spans="1:5" ht="45" customHeight="1" x14ac:dyDescent="0.25">
      <c r="A14" s="126" t="s">
        <v>104</v>
      </c>
      <c r="B14" s="33">
        <v>2018</v>
      </c>
      <c r="C14" s="33">
        <v>2019</v>
      </c>
      <c r="D14" s="33">
        <v>2020</v>
      </c>
      <c r="E14" s="33">
        <v>2021</v>
      </c>
    </row>
    <row r="15" spans="1:5" ht="36.950000000000003" customHeight="1" thickBot="1" x14ac:dyDescent="0.4">
      <c r="A15" s="32" t="s">
        <v>85</v>
      </c>
      <c r="B15" s="34">
        <f>'rendiconto 2021'!B44</f>
        <v>45348.85</v>
      </c>
      <c r="C15" s="34">
        <f>'rendiconto 2021'!C50</f>
        <v>0</v>
      </c>
      <c r="D15" s="34">
        <f>'rendiconto 2021'!D50</f>
        <v>0</v>
      </c>
      <c r="E15" s="34">
        <f>'rendiconto 2021'!C44</f>
        <v>38536.42</v>
      </c>
    </row>
    <row r="16" spans="1:5" ht="18" customHeight="1" x14ac:dyDescent="0.35">
      <c r="A16" s="30"/>
      <c r="B16" s="31"/>
      <c r="C16" s="31"/>
      <c r="D16" s="24"/>
      <c r="E16" s="4"/>
    </row>
    <row r="17" spans="1:6" ht="14.45" x14ac:dyDescent="0.35">
      <c r="A17" s="4"/>
      <c r="B17" s="4"/>
      <c r="C17" s="4"/>
      <c r="D17" s="4"/>
      <c r="E17" s="4"/>
    </row>
    <row r="18" spans="1:6" ht="32.1" customHeight="1" x14ac:dyDescent="0.35">
      <c r="A18" s="29"/>
      <c r="B18" s="174" t="s">
        <v>103</v>
      </c>
      <c r="C18" s="175"/>
      <c r="D18" s="176">
        <f>B12+E15</f>
        <v>425840.25</v>
      </c>
      <c r="E18" s="177"/>
    </row>
    <row r="19" spans="1:6" x14ac:dyDescent="0.25">
      <c r="A19" s="164" t="s">
        <v>5</v>
      </c>
      <c r="B19" s="36" t="s">
        <v>30</v>
      </c>
      <c r="C19" s="37"/>
      <c r="D19" s="25">
        <f>'rendiconto 2021'!B14</f>
        <v>1920903.23</v>
      </c>
      <c r="E19" s="7" t="s">
        <v>6</v>
      </c>
    </row>
    <row r="20" spans="1:6" x14ac:dyDescent="0.25">
      <c r="A20" s="164"/>
      <c r="B20" s="166" t="s">
        <v>56</v>
      </c>
      <c r="C20" s="167"/>
      <c r="D20" s="60">
        <f>'rendiconto 2021'!C14</f>
        <v>2178641.08</v>
      </c>
      <c r="E20" s="8">
        <f>(D19+D20+D21)/3</f>
        <v>2034514.99</v>
      </c>
    </row>
    <row r="21" spans="1:6" x14ac:dyDescent="0.25">
      <c r="A21" s="164"/>
      <c r="B21" s="166" t="s">
        <v>59</v>
      </c>
      <c r="C21" s="167"/>
      <c r="D21" s="26">
        <f>'rendiconto 2021'!D14</f>
        <v>2004000.66</v>
      </c>
      <c r="E21" s="9"/>
    </row>
    <row r="22" spans="1:6" x14ac:dyDescent="0.25">
      <c r="A22" s="164"/>
      <c r="B22" s="168" t="s">
        <v>57</v>
      </c>
      <c r="C22" s="169"/>
      <c r="D22" s="176">
        <f>'rendiconto 2021'!D18</f>
        <v>18230.13</v>
      </c>
      <c r="E22" s="177"/>
    </row>
    <row r="23" spans="1:6" x14ac:dyDescent="0.25">
      <c r="A23" s="165"/>
      <c r="B23" s="170" t="s">
        <v>7</v>
      </c>
      <c r="C23" s="171"/>
      <c r="D23" s="172">
        <f>E20-D22</f>
        <v>2016284.86</v>
      </c>
      <c r="E23" s="173"/>
    </row>
    <row r="24" spans="1:6" ht="14.45" x14ac:dyDescent="0.35">
      <c r="A24" s="4"/>
      <c r="B24" s="4"/>
      <c r="C24" s="4"/>
      <c r="D24" s="10"/>
      <c r="E24" s="4"/>
    </row>
    <row r="25" spans="1:6" x14ac:dyDescent="0.25">
      <c r="A25" s="28"/>
      <c r="B25" s="178">
        <f>((D18)/(E20-D22))</f>
        <v>0.21120044019970471</v>
      </c>
      <c r="C25" s="179"/>
      <c r="D25" s="179"/>
      <c r="E25" s="180"/>
    </row>
    <row r="26" spans="1:6" x14ac:dyDescent="0.25">
      <c r="A26" s="5" t="s">
        <v>8</v>
      </c>
      <c r="B26" s="181"/>
      <c r="C26" s="182"/>
      <c r="D26" s="182"/>
      <c r="E26" s="183"/>
    </row>
    <row r="27" spans="1:6" ht="14.45" x14ac:dyDescent="0.35">
      <c r="A27" s="4"/>
      <c r="B27" s="4"/>
      <c r="C27" s="4"/>
      <c r="D27" s="4"/>
      <c r="E27" s="4"/>
    </row>
    <row r="28" spans="1:6" ht="14.45" x14ac:dyDescent="0.35">
      <c r="A28" s="27"/>
      <c r="B28" s="3" t="s">
        <v>2</v>
      </c>
      <c r="C28" s="3" t="s">
        <v>1</v>
      </c>
      <c r="D28" s="3" t="s">
        <v>9</v>
      </c>
      <c r="E28" s="3" t="s">
        <v>10</v>
      </c>
    </row>
    <row r="29" spans="1:6" x14ac:dyDescent="0.25">
      <c r="A29" s="163" t="s">
        <v>11</v>
      </c>
      <c r="B29" s="3" t="s">
        <v>12</v>
      </c>
      <c r="C29" s="3" t="s">
        <v>13</v>
      </c>
      <c r="D29" s="11">
        <v>0.29499999999999998</v>
      </c>
      <c r="E29" s="12">
        <v>0.33500000000000002</v>
      </c>
    </row>
    <row r="30" spans="1:6" x14ac:dyDescent="0.25">
      <c r="A30" s="164"/>
      <c r="B30" s="3" t="s">
        <v>14</v>
      </c>
      <c r="C30" s="3" t="s">
        <v>15</v>
      </c>
      <c r="D30" s="11">
        <v>0.28599999999999998</v>
      </c>
      <c r="E30" s="12">
        <v>0.32600000000000001</v>
      </c>
    </row>
    <row r="31" spans="1:6" x14ac:dyDescent="0.25">
      <c r="A31" s="164"/>
      <c r="B31" s="3" t="s">
        <v>16</v>
      </c>
      <c r="C31" s="3" t="s">
        <v>17</v>
      </c>
      <c r="D31" s="11">
        <v>0.27600000000000002</v>
      </c>
      <c r="E31" s="12">
        <v>0.316</v>
      </c>
      <c r="F31" s="65"/>
    </row>
    <row r="32" spans="1:6" x14ac:dyDescent="0.25">
      <c r="A32" s="164"/>
      <c r="B32" s="3" t="s">
        <v>18</v>
      </c>
      <c r="C32" s="3" t="s">
        <v>19</v>
      </c>
      <c r="D32" s="14">
        <v>0.27200000000000002</v>
      </c>
      <c r="E32" s="14">
        <v>0.312</v>
      </c>
    </row>
    <row r="33" spans="1:5" x14ac:dyDescent="0.25">
      <c r="A33" s="164"/>
      <c r="B33" s="3" t="s">
        <v>20</v>
      </c>
      <c r="C33" s="3" t="s">
        <v>21</v>
      </c>
      <c r="D33" s="11">
        <v>0.26900000000000002</v>
      </c>
      <c r="E33" s="12">
        <v>0.309</v>
      </c>
    </row>
    <row r="34" spans="1:5" x14ac:dyDescent="0.25">
      <c r="A34" s="164"/>
      <c r="B34" s="3" t="s">
        <v>4</v>
      </c>
      <c r="C34" s="3" t="s">
        <v>22</v>
      </c>
      <c r="D34" s="11">
        <v>0.27</v>
      </c>
      <c r="E34" s="12">
        <v>0.31</v>
      </c>
    </row>
    <row r="35" spans="1:5" x14ac:dyDescent="0.25">
      <c r="A35" s="164"/>
      <c r="B35" s="3" t="s">
        <v>23</v>
      </c>
      <c r="C35" s="3" t="s">
        <v>24</v>
      </c>
      <c r="D35" s="11">
        <v>0.27600000000000002</v>
      </c>
      <c r="E35" s="12">
        <v>0.316</v>
      </c>
    </row>
    <row r="36" spans="1:5" x14ac:dyDescent="0.25">
      <c r="A36" s="164"/>
      <c r="B36" s="3" t="s">
        <v>25</v>
      </c>
      <c r="C36" s="3" t="s">
        <v>26</v>
      </c>
      <c r="D36" s="11">
        <v>0.28799999999999998</v>
      </c>
      <c r="E36" s="12">
        <v>0.32800000000000001</v>
      </c>
    </row>
    <row r="37" spans="1:5" x14ac:dyDescent="0.25">
      <c r="A37" s="165"/>
      <c r="B37" s="3" t="s">
        <v>27</v>
      </c>
      <c r="C37" s="3" t="s">
        <v>28</v>
      </c>
      <c r="D37" s="11">
        <v>0.253</v>
      </c>
      <c r="E37" s="12">
        <v>0.29299999999999998</v>
      </c>
    </row>
    <row r="38" spans="1:5" ht="14.45" x14ac:dyDescent="0.35">
      <c r="A38" s="13"/>
      <c r="B38" s="4"/>
      <c r="C38" s="4"/>
      <c r="D38" s="23"/>
      <c r="E38" s="23"/>
    </row>
    <row r="39" spans="1:5" ht="15" customHeight="1" thickBot="1" x14ac:dyDescent="0.4">
      <c r="A39" s="4"/>
      <c r="B39" s="4"/>
      <c r="C39" s="4"/>
      <c r="D39" s="4"/>
      <c r="E39" s="4"/>
    </row>
    <row r="40" spans="1:5" ht="22.5" customHeight="1" thickBot="1" x14ac:dyDescent="0.4">
      <c r="A40" s="158" t="s">
        <v>60</v>
      </c>
      <c r="B40" s="159"/>
      <c r="C40" s="159"/>
      <c r="D40" s="159"/>
      <c r="E40" s="160"/>
    </row>
    <row r="41" spans="1:5" ht="19.5" thickBot="1" x14ac:dyDescent="0.3">
      <c r="A41" s="185" t="s">
        <v>61</v>
      </c>
      <c r="B41" s="186"/>
      <c r="C41" s="74" t="s">
        <v>62</v>
      </c>
      <c r="D41" s="66" t="s">
        <v>63</v>
      </c>
      <c r="E41" s="77"/>
    </row>
    <row r="42" spans="1:5" ht="31.5" customHeight="1" thickBot="1" x14ac:dyDescent="0.3">
      <c r="A42" s="187"/>
      <c r="B42" s="188"/>
      <c r="C42" s="75">
        <f>D23</f>
        <v>2016284.86</v>
      </c>
      <c r="D42" s="76">
        <f>D32</f>
        <v>0.27200000000000002</v>
      </c>
      <c r="E42" s="78">
        <f>C42*D42</f>
        <v>548429.48192000005</v>
      </c>
    </row>
    <row r="43" spans="1:5" ht="12.6" customHeight="1" x14ac:dyDescent="0.25">
      <c r="A43" s="4"/>
      <c r="B43" s="4"/>
      <c r="C43" s="4"/>
      <c r="D43" s="4"/>
      <c r="E43" s="41"/>
    </row>
    <row r="44" spans="1:5" ht="14.45" hidden="1" x14ac:dyDescent="0.35">
      <c r="A44" s="27"/>
      <c r="B44" s="189">
        <f>(D23*E44)-D18</f>
        <v>122589.23192000005</v>
      </c>
      <c r="C44" s="189"/>
      <c r="D44" s="189"/>
      <c r="E44" s="190">
        <f>D32</f>
        <v>0.27200000000000002</v>
      </c>
    </row>
    <row r="45" spans="1:5" ht="48" customHeight="1" x14ac:dyDescent="0.25">
      <c r="A45" s="21" t="s">
        <v>64</v>
      </c>
      <c r="B45" s="189"/>
      <c r="C45" s="189"/>
      <c r="D45" s="189"/>
      <c r="E45" s="190"/>
    </row>
    <row r="46" spans="1:5" ht="15.75" thickBot="1" x14ac:dyDescent="0.3">
      <c r="A46" s="4"/>
      <c r="B46" s="4"/>
      <c r="C46" s="4"/>
      <c r="D46" s="4"/>
      <c r="E46" s="4"/>
    </row>
    <row r="47" spans="1:5" ht="45.75" thickBot="1" x14ac:dyDescent="0.3">
      <c r="A47" s="42" t="s">
        <v>102</v>
      </c>
      <c r="B47" s="176">
        <f>'rendiconto 2021'!C29+'rendiconto 2021'!B44</f>
        <v>453305.92</v>
      </c>
      <c r="C47" s="177"/>
      <c r="D47" s="16"/>
      <c r="E47" s="23"/>
    </row>
    <row r="48" spans="1:5" x14ac:dyDescent="0.25">
      <c r="A48" s="4"/>
      <c r="B48" s="4"/>
      <c r="C48" s="4"/>
      <c r="D48" s="4"/>
      <c r="E48" s="4"/>
    </row>
    <row r="49" spans="1:5" ht="14.45" customHeight="1" x14ac:dyDescent="0.25">
      <c r="A49" s="27"/>
      <c r="B49" s="43"/>
      <c r="C49" s="191">
        <f>E53</f>
        <v>0.27</v>
      </c>
      <c r="D49" s="3" t="s">
        <v>65</v>
      </c>
      <c r="E49" s="44" t="s">
        <v>91</v>
      </c>
    </row>
    <row r="50" spans="1:5" ht="14.45" customHeight="1" x14ac:dyDescent="0.25">
      <c r="A50" s="163" t="s">
        <v>66</v>
      </c>
      <c r="B50" s="43"/>
      <c r="C50" s="192"/>
      <c r="D50" s="45" t="s">
        <v>13</v>
      </c>
      <c r="E50" s="48">
        <v>0.34</v>
      </c>
    </row>
    <row r="51" spans="1:5" x14ac:dyDescent="0.25">
      <c r="A51" s="164"/>
      <c r="B51" s="43"/>
      <c r="C51" s="192"/>
      <c r="D51" s="45" t="s">
        <v>15</v>
      </c>
      <c r="E51" s="48">
        <v>0.34</v>
      </c>
    </row>
    <row r="52" spans="1:5" x14ac:dyDescent="0.25">
      <c r="A52" s="164"/>
      <c r="B52" s="43"/>
      <c r="C52" s="193"/>
      <c r="D52" s="45" t="s">
        <v>21</v>
      </c>
      <c r="E52" s="48">
        <v>0.28999999999999998</v>
      </c>
    </row>
    <row r="53" spans="1:5" x14ac:dyDescent="0.25">
      <c r="A53" s="164"/>
      <c r="B53" s="49" t="s">
        <v>67</v>
      </c>
      <c r="C53" s="50">
        <f>B44</f>
        <v>122589.23192000005</v>
      </c>
      <c r="D53" s="46" t="s">
        <v>21</v>
      </c>
      <c r="E53" s="47">
        <v>0.27</v>
      </c>
    </row>
    <row r="54" spans="1:5" ht="14.1" customHeight="1" x14ac:dyDescent="0.25">
      <c r="A54" s="164"/>
      <c r="B54" s="49" t="s">
        <v>68</v>
      </c>
      <c r="C54" s="50">
        <f>B47*C49</f>
        <v>122392.5984</v>
      </c>
      <c r="D54" s="45" t="s">
        <v>21</v>
      </c>
      <c r="E54" s="48">
        <v>0.25</v>
      </c>
    </row>
    <row r="55" spans="1:5" x14ac:dyDescent="0.25">
      <c r="A55" s="164"/>
      <c r="B55" s="49" t="s">
        <v>69</v>
      </c>
      <c r="C55" s="50">
        <f>B10</f>
        <v>0</v>
      </c>
      <c r="D55" s="45" t="s">
        <v>22</v>
      </c>
      <c r="E55" s="48">
        <v>0.21</v>
      </c>
    </row>
    <row r="56" spans="1:5" ht="17.45" customHeight="1" x14ac:dyDescent="0.25">
      <c r="A56" s="164"/>
      <c r="B56" s="49"/>
      <c r="C56" s="51"/>
      <c r="D56" s="45" t="s">
        <v>24</v>
      </c>
      <c r="E56" s="48">
        <v>0.15</v>
      </c>
    </row>
    <row r="57" spans="1:5" ht="16.5" customHeight="1" x14ac:dyDescent="0.25">
      <c r="A57" s="164"/>
      <c r="B57" s="194"/>
      <c r="C57" s="194"/>
      <c r="D57" s="45" t="s">
        <v>26</v>
      </c>
      <c r="E57" s="48">
        <v>0.09</v>
      </c>
    </row>
    <row r="58" spans="1:5" x14ac:dyDescent="0.25">
      <c r="A58" s="165"/>
      <c r="B58" s="195"/>
      <c r="C58" s="195"/>
      <c r="D58" s="52" t="s">
        <v>28</v>
      </c>
      <c r="E58" s="53">
        <v>4.4999999999999998E-2</v>
      </c>
    </row>
    <row r="59" spans="1:5" x14ac:dyDescent="0.25">
      <c r="A59" s="4"/>
      <c r="B59" s="195"/>
      <c r="C59" s="195"/>
      <c r="D59" s="4"/>
      <c r="E59" s="4"/>
    </row>
    <row r="60" spans="1:5" x14ac:dyDescent="0.25">
      <c r="A60" s="20"/>
      <c r="B60" s="4"/>
      <c r="C60" s="4"/>
      <c r="D60" s="54"/>
      <c r="E60" s="54"/>
    </row>
    <row r="61" spans="1:5" ht="39.6" customHeight="1" x14ac:dyDescent="0.3">
      <c r="A61" s="196" t="s">
        <v>70</v>
      </c>
      <c r="B61" s="198" t="s">
        <v>71</v>
      </c>
      <c r="C61" s="200" t="s">
        <v>72</v>
      </c>
      <c r="D61" s="17"/>
      <c r="E61" s="17"/>
    </row>
    <row r="62" spans="1:5" ht="14.45" customHeight="1" thickBot="1" x14ac:dyDescent="0.35">
      <c r="A62" s="197"/>
      <c r="B62" s="199"/>
      <c r="C62" s="201"/>
      <c r="D62" s="55" t="s">
        <v>73</v>
      </c>
      <c r="E62" s="17"/>
    </row>
    <row r="63" spans="1:5" ht="33.6" customHeight="1" thickBot="1" x14ac:dyDescent="0.3">
      <c r="A63" s="56"/>
      <c r="B63" s="57">
        <f>B47</f>
        <v>453305.92</v>
      </c>
      <c r="C63" s="57">
        <f>C54</f>
        <v>122392.5984</v>
      </c>
      <c r="D63" s="58">
        <f>B63+C63</f>
        <v>575698.51839999994</v>
      </c>
      <c r="E63" s="59" t="s">
        <v>74</v>
      </c>
    </row>
    <row r="64" spans="1:5" ht="40.5" customHeight="1" x14ac:dyDescent="0.25">
      <c r="A64" s="4"/>
      <c r="B64" s="4"/>
      <c r="C64" s="4"/>
      <c r="D64" s="4"/>
      <c r="E64" s="4"/>
    </row>
    <row r="65" spans="1:5" ht="39.6" customHeight="1" x14ac:dyDescent="0.25">
      <c r="A65" s="163" t="s">
        <v>92</v>
      </c>
      <c r="B65" s="202" t="s">
        <v>75</v>
      </c>
      <c r="C65" s="204">
        <f>C53</f>
        <v>122589.23192000005</v>
      </c>
    </row>
    <row r="66" spans="1:5" ht="14.45" customHeight="1" x14ac:dyDescent="0.25">
      <c r="A66" s="165"/>
      <c r="B66" s="203"/>
      <c r="C66" s="205"/>
    </row>
    <row r="69" spans="1:5" x14ac:dyDescent="0.25">
      <c r="A69" s="4"/>
      <c r="B69" s="4"/>
      <c r="C69" s="4"/>
      <c r="D69" s="4"/>
      <c r="E69" s="4"/>
    </row>
    <row r="70" spans="1:5" ht="15.75" x14ac:dyDescent="0.25">
      <c r="A70" s="127" t="s">
        <v>100</v>
      </c>
      <c r="B70" s="128"/>
      <c r="C70" s="129"/>
      <c r="D70" s="129"/>
      <c r="E70" s="4"/>
    </row>
    <row r="71" spans="1:5" ht="15.75" x14ac:dyDescent="0.25">
      <c r="A71" s="130"/>
      <c r="B71" s="131">
        <v>2023</v>
      </c>
      <c r="C71" s="131">
        <v>2024</v>
      </c>
      <c r="D71" s="131">
        <v>2025</v>
      </c>
      <c r="E71" s="4"/>
    </row>
    <row r="72" spans="1:5" ht="15.75" x14ac:dyDescent="0.25">
      <c r="A72" s="127" t="s">
        <v>86</v>
      </c>
      <c r="B72" s="132">
        <f>'Bilancio 2023.2025'!B46</f>
        <v>527156.46543778805</v>
      </c>
      <c r="C72" s="132">
        <f>'Bilancio 2023.2025'!C46</f>
        <v>527156.46543778805</v>
      </c>
      <c r="D72" s="132">
        <f>'Bilancio 2023.2025'!D46</f>
        <v>527156.46543778805</v>
      </c>
    </row>
    <row r="73" spans="1:5" ht="15.75" x14ac:dyDescent="0.25">
      <c r="A73" s="128" t="s">
        <v>87</v>
      </c>
      <c r="B73" s="132">
        <f>'Bilancio 2023.2025'!B47</f>
        <v>2068900</v>
      </c>
      <c r="C73" s="132">
        <f>'Bilancio 2023.2025'!C47</f>
        <v>2077700</v>
      </c>
      <c r="D73" s="132">
        <f>'Bilancio 2023.2025'!D47</f>
        <v>2062300</v>
      </c>
    </row>
    <row r="74" spans="1:5" ht="15.75" x14ac:dyDescent="0.25">
      <c r="A74" s="128" t="s">
        <v>88</v>
      </c>
      <c r="B74" s="133">
        <f>'Bilancio 2023.2025'!B48</f>
        <v>24014.93</v>
      </c>
      <c r="C74" s="133">
        <f>'Bilancio 2023.2025'!C48</f>
        <v>23883.37</v>
      </c>
      <c r="D74" s="133">
        <f>'Bilancio 2023.2025'!D48</f>
        <v>23883.37</v>
      </c>
    </row>
    <row r="75" spans="1:5" ht="15.75" x14ac:dyDescent="0.25">
      <c r="A75" s="134" t="s">
        <v>7</v>
      </c>
      <c r="B75" s="133">
        <f>+B73-B74</f>
        <v>2044885.07</v>
      </c>
      <c r="C75" s="133">
        <f>+C73-C74</f>
        <v>2053816.63</v>
      </c>
      <c r="D75" s="135">
        <f>+D73-D74</f>
        <v>2038416.63</v>
      </c>
    </row>
    <row r="76" spans="1:5" ht="15.75" x14ac:dyDescent="0.25">
      <c r="A76" s="131" t="s">
        <v>89</v>
      </c>
      <c r="B76" s="136">
        <f>+B72/B75</f>
        <v>0.25779271078437088</v>
      </c>
      <c r="C76" s="136">
        <f t="shared" ref="C76:D76" si="0">+C72/C75</f>
        <v>0.25667163160412626</v>
      </c>
      <c r="D76" s="136">
        <f t="shared" si="0"/>
        <v>0.25861075585798576</v>
      </c>
    </row>
  </sheetData>
  <mergeCells count="28">
    <mergeCell ref="A61:A62"/>
    <mergeCell ref="B61:B62"/>
    <mergeCell ref="C61:C62"/>
    <mergeCell ref="A65:A66"/>
    <mergeCell ref="B65:B66"/>
    <mergeCell ref="C65:C66"/>
    <mergeCell ref="A41:B42"/>
    <mergeCell ref="B44:D45"/>
    <mergeCell ref="E44:E45"/>
    <mergeCell ref="C49:C52"/>
    <mergeCell ref="A50:A58"/>
    <mergeCell ref="B57:C59"/>
    <mergeCell ref="B47:C47"/>
    <mergeCell ref="A40:E40"/>
    <mergeCell ref="A2:E2"/>
    <mergeCell ref="A4:E4"/>
    <mergeCell ref="A29:A37"/>
    <mergeCell ref="A19:A23"/>
    <mergeCell ref="B20:C20"/>
    <mergeCell ref="B21:C21"/>
    <mergeCell ref="B22:C22"/>
    <mergeCell ref="B23:C23"/>
    <mergeCell ref="D23:E23"/>
    <mergeCell ref="B18:C18"/>
    <mergeCell ref="D18:E18"/>
    <mergeCell ref="D22:E22"/>
    <mergeCell ref="B25:E26"/>
    <mergeCell ref="A5:E5"/>
  </mergeCells>
  <pageMargins left="0.7" right="0.7" top="0.75" bottom="0.75" header="0.3" footer="0.3"/>
  <pageSetup paperSize="8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topLeftCell="A40" workbookViewId="0">
      <selection activeCell="A2" sqref="A2"/>
    </sheetView>
  </sheetViews>
  <sheetFormatPr defaultColWidth="9.140625" defaultRowHeight="15.75" x14ac:dyDescent="0.25"/>
  <cols>
    <col min="1" max="1" width="56" style="79" customWidth="1"/>
    <col min="2" max="2" width="20.140625" style="79" customWidth="1"/>
    <col min="3" max="4" width="16.5703125" style="79" bestFit="1" customWidth="1"/>
    <col min="5" max="5" width="14.5703125" style="79" customWidth="1"/>
    <col min="6" max="16384" width="9.140625" style="79"/>
  </cols>
  <sheetData>
    <row r="1" spans="1:8" ht="15.6" x14ac:dyDescent="0.35">
      <c r="A1" s="79" t="s">
        <v>101</v>
      </c>
    </row>
    <row r="2" spans="1:8" ht="15.95" thickBot="1" x14ac:dyDescent="0.4"/>
    <row r="3" spans="1:8" ht="15.95" thickBot="1" x14ac:dyDescent="0.4">
      <c r="C3" s="114" t="s">
        <v>83</v>
      </c>
    </row>
    <row r="4" spans="1:8" ht="16.5" thickBot="1" x14ac:dyDescent="0.3">
      <c r="A4" s="115" t="s">
        <v>84</v>
      </c>
      <c r="B4" s="116"/>
      <c r="C4" s="117" t="s">
        <v>93</v>
      </c>
    </row>
    <row r="6" spans="1:8" ht="15.6" x14ac:dyDescent="0.35">
      <c r="A6" s="83" t="s">
        <v>32</v>
      </c>
    </row>
    <row r="7" spans="1:8" ht="15.6" x14ac:dyDescent="0.35">
      <c r="A7" s="83" t="s">
        <v>77</v>
      </c>
    </row>
    <row r="8" spans="1:8" ht="15.6" x14ac:dyDescent="0.35">
      <c r="B8" s="101">
        <v>2019</v>
      </c>
      <c r="C8" s="101">
        <v>2020</v>
      </c>
      <c r="D8" s="101">
        <v>2021</v>
      </c>
    </row>
    <row r="9" spans="1:8" ht="15.6" x14ac:dyDescent="0.35">
      <c r="A9" s="84"/>
      <c r="B9" s="84"/>
      <c r="C9" s="84"/>
      <c r="D9" s="84"/>
    </row>
    <row r="10" spans="1:8" ht="15.6" x14ac:dyDescent="0.35">
      <c r="A10" s="84" t="s">
        <v>33</v>
      </c>
      <c r="B10" s="102"/>
      <c r="C10" s="102"/>
      <c r="D10" s="102"/>
    </row>
    <row r="11" spans="1:8" ht="15.6" x14ac:dyDescent="0.35">
      <c r="A11" s="84" t="s">
        <v>34</v>
      </c>
      <c r="B11" s="102"/>
      <c r="C11" s="102"/>
      <c r="D11" s="102"/>
    </row>
    <row r="12" spans="1:8" ht="15.6" x14ac:dyDescent="0.35">
      <c r="A12" s="84" t="s">
        <v>35</v>
      </c>
      <c r="B12" s="102"/>
      <c r="C12" s="102"/>
      <c r="D12" s="102"/>
    </row>
    <row r="13" spans="1:8" ht="15.6" x14ac:dyDescent="0.35">
      <c r="A13" s="84"/>
      <c r="B13" s="102"/>
      <c r="C13" s="102"/>
      <c r="D13" s="102"/>
    </row>
    <row r="14" spans="1:8" s="80" customFormat="1" ht="15" x14ac:dyDescent="0.3">
      <c r="A14" s="85" t="s">
        <v>36</v>
      </c>
      <c r="B14" s="40">
        <v>1920903.23</v>
      </c>
      <c r="C14" s="40">
        <v>2178641.08</v>
      </c>
      <c r="D14" s="40">
        <v>2004000.66</v>
      </c>
      <c r="H14" s="81"/>
    </row>
    <row r="17" spans="1:6" ht="15.6" x14ac:dyDescent="0.35">
      <c r="C17" s="101"/>
      <c r="D17" s="101">
        <v>2021</v>
      </c>
    </row>
    <row r="18" spans="1:6" s="80" customFormat="1" ht="15" x14ac:dyDescent="0.3">
      <c r="A18" s="83" t="s">
        <v>37</v>
      </c>
      <c r="B18" s="85"/>
      <c r="C18" s="40"/>
      <c r="D18" s="40">
        <v>18230.13</v>
      </c>
    </row>
    <row r="21" spans="1:6" ht="15.95" thickBot="1" x14ac:dyDescent="0.4"/>
    <row r="22" spans="1:6" s="80" customFormat="1" ht="15" x14ac:dyDescent="0.3">
      <c r="A22" s="92" t="s">
        <v>38</v>
      </c>
      <c r="B22" s="67"/>
      <c r="C22" s="68">
        <v>2018</v>
      </c>
      <c r="D22" s="69">
        <v>2021</v>
      </c>
    </row>
    <row r="23" spans="1:6" ht="15.6" x14ac:dyDescent="0.35">
      <c r="A23" s="87" t="s">
        <v>43</v>
      </c>
      <c r="B23" s="104"/>
      <c r="C23" s="102"/>
      <c r="D23" s="70"/>
      <c r="E23" s="103"/>
      <c r="F23" s="103"/>
    </row>
    <row r="24" spans="1:6" ht="15.6" x14ac:dyDescent="0.35">
      <c r="A24" s="87" t="s">
        <v>44</v>
      </c>
      <c r="B24" s="104"/>
      <c r="C24" s="102"/>
      <c r="D24" s="70"/>
      <c r="E24" s="103"/>
      <c r="F24" s="103"/>
    </row>
    <row r="25" spans="1:6" ht="15.6" x14ac:dyDescent="0.35">
      <c r="A25" s="87" t="s">
        <v>45</v>
      </c>
      <c r="B25" s="104"/>
      <c r="C25" s="102"/>
      <c r="D25" s="70"/>
      <c r="E25" s="103"/>
      <c r="F25" s="103"/>
    </row>
    <row r="26" spans="1:6" ht="15.6" x14ac:dyDescent="0.35">
      <c r="A26" s="87" t="s">
        <v>46</v>
      </c>
      <c r="B26" s="104"/>
      <c r="C26" s="102">
        <v>0</v>
      </c>
      <c r="D26" s="70"/>
      <c r="E26" s="103"/>
      <c r="F26" s="103"/>
    </row>
    <row r="27" spans="1:6" ht="15.6" x14ac:dyDescent="0.35">
      <c r="A27" s="87" t="s">
        <v>47</v>
      </c>
      <c r="B27" s="104"/>
      <c r="C27" s="102"/>
      <c r="D27" s="70"/>
      <c r="E27" s="104"/>
      <c r="F27" s="103"/>
    </row>
    <row r="28" spans="1:6" ht="15.6" x14ac:dyDescent="0.35">
      <c r="A28" s="87"/>
      <c r="B28" s="105"/>
      <c r="C28" s="105"/>
      <c r="D28" s="71"/>
      <c r="E28" s="104"/>
      <c r="F28" s="103"/>
    </row>
    <row r="29" spans="1:6" ht="15.6" x14ac:dyDescent="0.35">
      <c r="A29" s="87" t="s">
        <v>39</v>
      </c>
      <c r="B29" s="104"/>
      <c r="C29" s="104">
        <v>407957.07</v>
      </c>
      <c r="D29" s="72">
        <f>387303.83</f>
        <v>387303.83</v>
      </c>
      <c r="E29" s="104"/>
      <c r="F29" s="103"/>
    </row>
    <row r="30" spans="1:6" ht="15.6" x14ac:dyDescent="0.35">
      <c r="A30" s="87"/>
      <c r="B30" s="104"/>
      <c r="C30" s="104"/>
      <c r="D30" s="72"/>
      <c r="E30" s="103"/>
      <c r="F30" s="103"/>
    </row>
    <row r="31" spans="1:6" ht="32.1" customHeight="1" thickBot="1" x14ac:dyDescent="0.4">
      <c r="A31" s="206" t="s">
        <v>82</v>
      </c>
      <c r="B31" s="207"/>
      <c r="C31" s="137"/>
      <c r="D31" s="138"/>
      <c r="E31" s="103"/>
      <c r="F31" s="103"/>
    </row>
    <row r="32" spans="1:6" ht="15.6" x14ac:dyDescent="0.35">
      <c r="B32" s="103"/>
      <c r="C32" s="103"/>
      <c r="D32" s="103"/>
      <c r="E32" s="103"/>
      <c r="F32" s="103"/>
    </row>
    <row r="33" spans="1:5" ht="2.25" customHeight="1" x14ac:dyDescent="0.35">
      <c r="C33" s="103"/>
      <c r="D33" s="103"/>
    </row>
    <row r="34" spans="1:5" ht="57.75" customHeight="1" x14ac:dyDescent="0.35">
      <c r="A34" s="208" t="s">
        <v>48</v>
      </c>
      <c r="B34" s="208"/>
      <c r="C34" s="208"/>
      <c r="D34" s="208"/>
      <c r="E34" s="208"/>
    </row>
    <row r="35" spans="1:5" ht="15.95" thickBot="1" x14ac:dyDescent="0.4"/>
    <row r="36" spans="1:5" ht="22.5" customHeight="1" x14ac:dyDescent="0.35">
      <c r="A36" s="38"/>
    </row>
    <row r="37" spans="1:5" ht="25.5" customHeight="1" thickBot="1" x14ac:dyDescent="0.4">
      <c r="A37" s="139" t="s">
        <v>95</v>
      </c>
    </row>
    <row r="39" spans="1:5" ht="15.95" thickBot="1" x14ac:dyDescent="0.4"/>
    <row r="40" spans="1:5" ht="15.6" x14ac:dyDescent="0.35">
      <c r="A40" s="92" t="s">
        <v>41</v>
      </c>
      <c r="B40" s="93"/>
      <c r="C40" s="93"/>
      <c r="D40" s="93"/>
      <c r="E40" s="86"/>
    </row>
    <row r="41" spans="1:5" ht="15.6" x14ac:dyDescent="0.35">
      <c r="A41" s="87" t="s">
        <v>42</v>
      </c>
      <c r="E41" s="88"/>
    </row>
    <row r="42" spans="1:5" ht="15.6" x14ac:dyDescent="0.35">
      <c r="A42" s="87"/>
      <c r="E42" s="88"/>
    </row>
    <row r="43" spans="1:5" ht="15.95" thickBot="1" x14ac:dyDescent="0.4">
      <c r="A43" s="87"/>
      <c r="B43" s="101">
        <v>2018</v>
      </c>
      <c r="C43" s="101">
        <v>2021</v>
      </c>
      <c r="E43" s="88"/>
    </row>
    <row r="44" spans="1:5" ht="15.95" thickBot="1" x14ac:dyDescent="0.4">
      <c r="A44" s="39" t="s">
        <v>40</v>
      </c>
      <c r="B44" s="62">
        <v>45348.85</v>
      </c>
      <c r="C44" s="62">
        <v>38536.42</v>
      </c>
      <c r="E44" s="88"/>
    </row>
    <row r="45" spans="1:5" ht="15.95" thickBot="1" x14ac:dyDescent="0.4">
      <c r="A45" s="89"/>
      <c r="B45" s="90"/>
      <c r="C45" s="90"/>
      <c r="D45" s="90"/>
      <c r="E45" s="91"/>
    </row>
    <row r="46" spans="1:5" ht="41.1" customHeight="1" thickBot="1" x14ac:dyDescent="0.4"/>
    <row r="47" spans="1:5" ht="15.6" x14ac:dyDescent="0.35">
      <c r="A47" s="92" t="s">
        <v>78</v>
      </c>
      <c r="B47" s="93"/>
      <c r="C47" s="93"/>
      <c r="D47" s="93"/>
      <c r="E47" s="86"/>
    </row>
    <row r="48" spans="1:5" ht="15.95" thickBot="1" x14ac:dyDescent="0.4">
      <c r="A48" s="87"/>
      <c r="E48" s="88"/>
    </row>
    <row r="49" spans="1:5" ht="29.1" x14ac:dyDescent="0.35">
      <c r="A49" s="94" t="s">
        <v>79</v>
      </c>
      <c r="B49" s="63">
        <v>2018</v>
      </c>
      <c r="C49" s="63">
        <v>2019</v>
      </c>
      <c r="D49" s="64">
        <v>2020</v>
      </c>
      <c r="E49" s="64">
        <v>2021</v>
      </c>
    </row>
    <row r="50" spans="1:5" ht="15.95" thickBot="1" x14ac:dyDescent="0.4">
      <c r="A50" s="95" t="s">
        <v>80</v>
      </c>
      <c r="B50" s="106"/>
      <c r="C50" s="106"/>
      <c r="D50" s="107"/>
      <c r="E50" s="107"/>
    </row>
    <row r="51" spans="1:5" ht="15.95" thickBot="1" x14ac:dyDescent="0.4">
      <c r="A51" s="89"/>
      <c r="B51" s="90"/>
      <c r="C51" s="90"/>
      <c r="D51" s="90"/>
      <c r="E51" s="91"/>
    </row>
  </sheetData>
  <mergeCells count="2">
    <mergeCell ref="A31:B31"/>
    <mergeCell ref="A34:E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topLeftCell="A31" zoomScale="90" zoomScaleNormal="90" workbookViewId="0">
      <selection activeCell="E56" sqref="E56"/>
    </sheetView>
  </sheetViews>
  <sheetFormatPr defaultColWidth="9.140625" defaultRowHeight="15.75" x14ac:dyDescent="0.25"/>
  <cols>
    <col min="1" max="1" width="35.140625" style="79" customWidth="1"/>
    <col min="2" max="4" width="16.5703125" style="79" customWidth="1"/>
    <col min="5" max="5" width="14.28515625" style="79" customWidth="1"/>
    <col min="6" max="6" width="17.5703125" style="79" customWidth="1"/>
    <col min="7" max="7" width="16.42578125" style="79" customWidth="1"/>
    <col min="8" max="8" width="18.42578125" style="79" customWidth="1"/>
    <col min="9" max="9" width="16.7109375" style="79" customWidth="1"/>
    <col min="10" max="16384" width="9.140625" style="79"/>
  </cols>
  <sheetData>
    <row r="1" spans="1:9" s="82" customFormat="1" ht="15.6" x14ac:dyDescent="0.35">
      <c r="A1" s="82" t="s">
        <v>96</v>
      </c>
    </row>
    <row r="3" spans="1:9" ht="15.95" thickBot="1" x14ac:dyDescent="0.4">
      <c r="A3" s="80" t="s">
        <v>32</v>
      </c>
      <c r="F3" s="140" t="s">
        <v>97</v>
      </c>
      <c r="G3" s="140"/>
      <c r="H3" s="140"/>
    </row>
    <row r="4" spans="1:9" ht="15.6" x14ac:dyDescent="0.35">
      <c r="A4" s="141"/>
      <c r="B4" s="142">
        <v>2023</v>
      </c>
      <c r="C4" s="143">
        <v>2024</v>
      </c>
      <c r="D4" s="144">
        <v>2025</v>
      </c>
      <c r="F4" s="142">
        <v>2023</v>
      </c>
      <c r="G4" s="143">
        <v>2024</v>
      </c>
      <c r="H4" s="144">
        <v>2025</v>
      </c>
    </row>
    <row r="5" spans="1:9" ht="15.6" x14ac:dyDescent="0.35">
      <c r="A5" s="145"/>
      <c r="B5" s="87"/>
      <c r="D5" s="88"/>
      <c r="F5" s="87"/>
      <c r="H5" s="88"/>
    </row>
    <row r="6" spans="1:9" ht="15.6" x14ac:dyDescent="0.35">
      <c r="A6" s="146" t="s">
        <v>33</v>
      </c>
      <c r="B6" s="147">
        <v>1574000</v>
      </c>
      <c r="C6" s="108">
        <v>1577000</v>
      </c>
      <c r="D6" s="148">
        <v>1579000</v>
      </c>
      <c r="F6" s="147">
        <v>1574000</v>
      </c>
      <c r="G6" s="108">
        <v>1577000</v>
      </c>
      <c r="H6" s="148">
        <v>1579000</v>
      </c>
    </row>
    <row r="7" spans="1:9" ht="15.6" x14ac:dyDescent="0.35">
      <c r="A7" s="146" t="s">
        <v>34</v>
      </c>
      <c r="B7" s="147">
        <v>291322</v>
      </c>
      <c r="C7" s="108">
        <v>217200</v>
      </c>
      <c r="D7" s="148">
        <v>199800</v>
      </c>
      <c r="F7" s="147">
        <f>291322-79922</f>
        <v>211400</v>
      </c>
      <c r="G7" s="108">
        <v>217200</v>
      </c>
      <c r="H7" s="148">
        <v>199800</v>
      </c>
    </row>
    <row r="8" spans="1:9" ht="15.6" x14ac:dyDescent="0.35">
      <c r="A8" s="146" t="s">
        <v>35</v>
      </c>
      <c r="B8" s="147">
        <v>283500</v>
      </c>
      <c r="C8" s="108">
        <v>283500</v>
      </c>
      <c r="D8" s="148">
        <v>283500</v>
      </c>
      <c r="F8" s="147">
        <v>283500</v>
      </c>
      <c r="G8" s="108">
        <v>283500</v>
      </c>
      <c r="H8" s="148">
        <v>283500</v>
      </c>
    </row>
    <row r="9" spans="1:9" ht="15.6" x14ac:dyDescent="0.35">
      <c r="A9" s="146"/>
      <c r="B9" s="147"/>
      <c r="C9" s="108"/>
      <c r="D9" s="148"/>
      <c r="F9" s="147"/>
      <c r="G9" s="108"/>
      <c r="H9" s="148"/>
    </row>
    <row r="10" spans="1:9" s="80" customFormat="1" ht="15" x14ac:dyDescent="0.3">
      <c r="A10" s="149" t="s">
        <v>36</v>
      </c>
      <c r="B10" s="150">
        <f>SUM(B6:B8)</f>
        <v>2148822</v>
      </c>
      <c r="C10" s="109">
        <f>SUM(C6:C8)</f>
        <v>2077700</v>
      </c>
      <c r="D10" s="151">
        <f>SUM(D6:D8)</f>
        <v>2062300</v>
      </c>
      <c r="F10" s="150">
        <f>SUM(F6:F8)</f>
        <v>2068900</v>
      </c>
      <c r="G10" s="109">
        <f>SUM(G6:G8)</f>
        <v>2077700</v>
      </c>
      <c r="H10" s="151">
        <f>SUM(H6:H8)</f>
        <v>2062300</v>
      </c>
    </row>
    <row r="11" spans="1:9" ht="15.6" x14ac:dyDescent="0.35">
      <c r="A11" s="145"/>
      <c r="B11" s="87"/>
      <c r="D11" s="88"/>
      <c r="F11" s="87"/>
      <c r="H11" s="88"/>
    </row>
    <row r="12" spans="1:9" ht="15.95" thickBot="1" x14ac:dyDescent="0.4">
      <c r="A12" s="145"/>
      <c r="B12" s="87"/>
      <c r="D12" s="88"/>
      <c r="F12" s="87"/>
      <c r="H12" s="88"/>
    </row>
    <row r="13" spans="1:9" s="80" customFormat="1" ht="15.6" thickBot="1" x14ac:dyDescent="0.35">
      <c r="A13" s="152" t="s">
        <v>49</v>
      </c>
      <c r="B13" s="153">
        <v>24014.93</v>
      </c>
      <c r="C13" s="154">
        <v>23883.37</v>
      </c>
      <c r="D13" s="155">
        <v>23883.37</v>
      </c>
      <c r="E13" s="110"/>
      <c r="F13" s="153">
        <v>24014.93</v>
      </c>
      <c r="G13" s="154">
        <v>23883.37</v>
      </c>
      <c r="H13" s="155">
        <v>23883.37</v>
      </c>
    </row>
    <row r="14" spans="1:9" ht="15.6" x14ac:dyDescent="0.35">
      <c r="B14" s="100"/>
      <c r="C14" s="100"/>
      <c r="D14" s="100"/>
    </row>
    <row r="15" spans="1:9" ht="15.95" thickBot="1" x14ac:dyDescent="0.4"/>
    <row r="16" spans="1:9" ht="15.6" x14ac:dyDescent="0.35">
      <c r="A16" s="92" t="s">
        <v>50</v>
      </c>
      <c r="B16" s="67"/>
      <c r="C16" s="67"/>
      <c r="D16" s="118"/>
      <c r="E16" s="118"/>
      <c r="F16" s="119"/>
      <c r="G16" s="68">
        <v>2023</v>
      </c>
      <c r="H16" s="68">
        <v>2024</v>
      </c>
      <c r="I16" s="69">
        <v>2025</v>
      </c>
    </row>
    <row r="17" spans="1:9" ht="15.6" x14ac:dyDescent="0.35">
      <c r="A17" s="87" t="s">
        <v>51</v>
      </c>
      <c r="B17" s="104"/>
      <c r="C17" s="104"/>
      <c r="D17" s="104"/>
      <c r="E17" s="104"/>
      <c r="G17" s="102">
        <v>0</v>
      </c>
      <c r="H17" s="102">
        <v>0</v>
      </c>
      <c r="I17" s="70">
        <v>0</v>
      </c>
    </row>
    <row r="18" spans="1:9" ht="15.6" x14ac:dyDescent="0.35">
      <c r="A18" s="87" t="s">
        <v>52</v>
      </c>
      <c r="B18" s="104"/>
      <c r="C18" s="104"/>
      <c r="D18" s="104"/>
      <c r="E18" s="104"/>
      <c r="G18" s="102">
        <v>0</v>
      </c>
      <c r="H18" s="102">
        <v>0</v>
      </c>
      <c r="I18" s="70">
        <v>0</v>
      </c>
    </row>
    <row r="19" spans="1:9" ht="15.6" x14ac:dyDescent="0.35">
      <c r="A19" s="87" t="s">
        <v>53</v>
      </c>
      <c r="B19" s="104"/>
      <c r="C19" s="104"/>
      <c r="D19" s="104"/>
      <c r="E19" s="104"/>
      <c r="G19" s="102">
        <v>0</v>
      </c>
      <c r="H19" s="102">
        <v>0</v>
      </c>
      <c r="I19" s="70">
        <v>0</v>
      </c>
    </row>
    <row r="20" spans="1:9" ht="15.6" x14ac:dyDescent="0.35">
      <c r="A20" s="87" t="s">
        <v>54</v>
      </c>
      <c r="B20" s="104"/>
      <c r="C20" s="104"/>
      <c r="D20" s="104"/>
      <c r="E20" s="104"/>
      <c r="G20" s="102">
        <v>0</v>
      </c>
      <c r="H20" s="102">
        <v>0</v>
      </c>
      <c r="I20" s="70">
        <v>0</v>
      </c>
    </row>
    <row r="21" spans="1:9" ht="15.6" x14ac:dyDescent="0.35">
      <c r="A21" s="87" t="s">
        <v>55</v>
      </c>
      <c r="B21" s="104"/>
      <c r="C21" s="104"/>
      <c r="D21" s="104"/>
      <c r="E21" s="104"/>
      <c r="G21" s="102">
        <v>0</v>
      </c>
      <c r="H21" s="102">
        <v>0</v>
      </c>
      <c r="I21" s="70">
        <v>0</v>
      </c>
    </row>
    <row r="22" spans="1:9" ht="15.6" x14ac:dyDescent="0.35">
      <c r="A22" s="87"/>
      <c r="B22" s="105"/>
      <c r="C22" s="105"/>
      <c r="D22" s="104"/>
      <c r="E22" s="104"/>
      <c r="I22" s="88"/>
    </row>
    <row r="23" spans="1:9" ht="15.6" x14ac:dyDescent="0.35">
      <c r="A23" s="87" t="s">
        <v>39</v>
      </c>
      <c r="B23" s="104"/>
      <c r="C23" s="104"/>
      <c r="D23" s="104"/>
      <c r="F23" s="79" t="s">
        <v>39</v>
      </c>
      <c r="G23" s="104">
        <f>380181+97828+5000</f>
        <v>483009</v>
      </c>
      <c r="H23" s="104">
        <f t="shared" ref="H23:I23" si="0">380181+97828+5000</f>
        <v>483009</v>
      </c>
      <c r="I23" s="104">
        <f t="shared" si="0"/>
        <v>483009</v>
      </c>
    </row>
    <row r="24" spans="1:9" ht="15.6" x14ac:dyDescent="0.35">
      <c r="A24" s="87"/>
      <c r="E24" s="104"/>
      <c r="G24" s="104"/>
      <c r="I24" s="88"/>
    </row>
    <row r="25" spans="1:9" ht="15.6" x14ac:dyDescent="0.35">
      <c r="A25" s="120" t="s">
        <v>98</v>
      </c>
      <c r="B25" s="112"/>
      <c r="C25" s="112"/>
      <c r="D25" s="112"/>
      <c r="E25" s="113"/>
      <c r="F25" s="112"/>
      <c r="G25" s="121">
        <v>0</v>
      </c>
      <c r="I25" s="88"/>
    </row>
    <row r="26" spans="1:9" ht="15.6" x14ac:dyDescent="0.35">
      <c r="A26" s="87"/>
      <c r="E26" s="112" t="s">
        <v>81</v>
      </c>
      <c r="F26" s="112"/>
      <c r="G26" s="122">
        <f>G23-G25</f>
        <v>483009</v>
      </c>
      <c r="H26" s="122">
        <f t="shared" ref="H26:I26" si="1">H23-H25</f>
        <v>483009</v>
      </c>
      <c r="I26" s="122">
        <f t="shared" si="1"/>
        <v>483009</v>
      </c>
    </row>
    <row r="27" spans="1:9" ht="15.6" x14ac:dyDescent="0.35">
      <c r="A27" s="87"/>
      <c r="I27" s="88"/>
    </row>
    <row r="28" spans="1:9" ht="30.6" customHeight="1" thickBot="1" x14ac:dyDescent="0.4">
      <c r="A28" s="89"/>
      <c r="B28" s="209" t="s">
        <v>99</v>
      </c>
      <c r="C28" s="209"/>
      <c r="D28" s="209"/>
      <c r="E28" s="209"/>
      <c r="F28" s="209"/>
      <c r="G28" s="73"/>
      <c r="H28" s="123"/>
      <c r="I28" s="124"/>
    </row>
    <row r="30" spans="1:9" ht="15.95" thickBot="1" x14ac:dyDescent="0.4"/>
    <row r="31" spans="1:9" ht="15.6" x14ac:dyDescent="0.35">
      <c r="A31" s="92" t="s">
        <v>41</v>
      </c>
      <c r="B31" s="93"/>
      <c r="C31" s="93"/>
      <c r="D31" s="93"/>
      <c r="E31" s="86"/>
      <c r="F31" s="86"/>
    </row>
    <row r="32" spans="1:9" ht="15.6" x14ac:dyDescent="0.35">
      <c r="A32" s="87" t="s">
        <v>42</v>
      </c>
      <c r="E32" s="88"/>
      <c r="F32" s="88"/>
    </row>
    <row r="33" spans="1:8" ht="15.6" x14ac:dyDescent="0.35">
      <c r="A33" s="87"/>
      <c r="F33" s="88"/>
    </row>
    <row r="34" spans="1:8" ht="15.6" x14ac:dyDescent="0.35">
      <c r="A34" s="87"/>
      <c r="B34" s="111"/>
      <c r="C34" s="111"/>
      <c r="D34" s="84">
        <v>2023</v>
      </c>
      <c r="E34" s="84">
        <v>2024</v>
      </c>
      <c r="F34" s="98">
        <v>2025</v>
      </c>
    </row>
    <row r="35" spans="1:8" ht="15.6" x14ac:dyDescent="0.35">
      <c r="A35" s="99" t="s">
        <v>40</v>
      </c>
      <c r="B35" s="96"/>
      <c r="C35" s="97"/>
      <c r="D35" s="156">
        <f>47900/1.085</f>
        <v>44147.465437788022</v>
      </c>
      <c r="E35" s="156">
        <f t="shared" ref="E35:F35" si="2">47900/1.085</f>
        <v>44147.465437788022</v>
      </c>
      <c r="F35" s="156">
        <f t="shared" si="2"/>
        <v>44147.465437788022</v>
      </c>
      <c r="H35" s="157">
        <f>D35*8.5/100</f>
        <v>3752.5345622119821</v>
      </c>
    </row>
    <row r="36" spans="1:8" ht="15.95" thickBot="1" x14ac:dyDescent="0.4">
      <c r="A36" s="89"/>
      <c r="B36" s="90"/>
      <c r="C36" s="90"/>
      <c r="D36" s="90"/>
      <c r="E36" s="90"/>
      <c r="F36" s="91"/>
      <c r="H36" s="157">
        <f>D35+H35</f>
        <v>47900</v>
      </c>
    </row>
    <row r="37" spans="1:8" ht="39.6" customHeight="1" thickBot="1" x14ac:dyDescent="0.4"/>
    <row r="38" spans="1:8" ht="15.6" x14ac:dyDescent="0.35">
      <c r="A38" s="92" t="s">
        <v>78</v>
      </c>
      <c r="B38" s="93"/>
      <c r="C38" s="93"/>
      <c r="D38" s="93"/>
      <c r="E38" s="86"/>
      <c r="F38" s="86"/>
    </row>
    <row r="39" spans="1:8" ht="15.95" thickBot="1" x14ac:dyDescent="0.4">
      <c r="A39" s="87"/>
      <c r="F39" s="88"/>
    </row>
    <row r="40" spans="1:8" ht="43.5" x14ac:dyDescent="0.35">
      <c r="A40" s="94" t="s">
        <v>79</v>
      </c>
      <c r="B40" s="63">
        <v>2023</v>
      </c>
      <c r="C40" s="63">
        <v>2024</v>
      </c>
      <c r="D40" s="64">
        <v>2025</v>
      </c>
      <c r="F40" s="88"/>
    </row>
    <row r="41" spans="1:8" ht="24.6" customHeight="1" thickBot="1" x14ac:dyDescent="0.4">
      <c r="A41" s="95" t="s">
        <v>80</v>
      </c>
      <c r="B41" s="106"/>
      <c r="C41" s="106"/>
      <c r="D41" s="107"/>
      <c r="E41" s="90"/>
      <c r="F41" s="91"/>
    </row>
    <row r="42" spans="1:8" ht="15.6" x14ac:dyDescent="0.35">
      <c r="A42" s="87"/>
    </row>
    <row r="44" spans="1:8" ht="15.6" x14ac:dyDescent="0.35">
      <c r="A44" s="127" t="s">
        <v>100</v>
      </c>
      <c r="B44" s="128"/>
      <c r="C44" s="129"/>
      <c r="D44" s="129"/>
    </row>
    <row r="45" spans="1:8" ht="15.6" x14ac:dyDescent="0.35">
      <c r="A45" s="130"/>
      <c r="B45" s="131">
        <v>2023</v>
      </c>
      <c r="C45" s="131">
        <v>2024</v>
      </c>
      <c r="D45" s="131">
        <v>2025</v>
      </c>
    </row>
    <row r="46" spans="1:8" ht="15.6" x14ac:dyDescent="0.35">
      <c r="A46" s="127" t="s">
        <v>86</v>
      </c>
      <c r="B46" s="132">
        <f>G26+D35</f>
        <v>527156.46543778805</v>
      </c>
      <c r="C46" s="132">
        <f>H26+E35</f>
        <v>527156.46543778805</v>
      </c>
      <c r="D46" s="132">
        <f t="shared" ref="D46" si="3">I26+F35</f>
        <v>527156.46543778805</v>
      </c>
    </row>
    <row r="47" spans="1:8" ht="15.6" x14ac:dyDescent="0.35">
      <c r="A47" s="128" t="s">
        <v>87</v>
      </c>
      <c r="B47" s="132">
        <f>F10</f>
        <v>2068900</v>
      </c>
      <c r="C47" s="132">
        <f t="shared" ref="C47:D47" si="4">G10</f>
        <v>2077700</v>
      </c>
      <c r="D47" s="132">
        <f t="shared" si="4"/>
        <v>2062300</v>
      </c>
    </row>
    <row r="48" spans="1:8" x14ac:dyDescent="0.25">
      <c r="A48" s="128" t="s">
        <v>88</v>
      </c>
      <c r="B48" s="133">
        <f>F13</f>
        <v>24014.93</v>
      </c>
      <c r="C48" s="133">
        <f t="shared" ref="C48:D48" si="5">G13</f>
        <v>23883.37</v>
      </c>
      <c r="D48" s="133">
        <f t="shared" si="5"/>
        <v>23883.37</v>
      </c>
    </row>
    <row r="49" spans="1:4" x14ac:dyDescent="0.25">
      <c r="A49" s="134" t="s">
        <v>7</v>
      </c>
      <c r="B49" s="133">
        <f>+B47-B48</f>
        <v>2044885.07</v>
      </c>
      <c r="C49" s="133">
        <f>+C47-C48</f>
        <v>2053816.63</v>
      </c>
      <c r="D49" s="135">
        <f>+D47-D48</f>
        <v>2038416.63</v>
      </c>
    </row>
    <row r="50" spans="1:4" ht="15.6" x14ac:dyDescent="0.35">
      <c r="A50" s="131" t="s">
        <v>89</v>
      </c>
      <c r="B50" s="136">
        <f>+B46/B49</f>
        <v>0.25779271078437088</v>
      </c>
      <c r="C50" s="136">
        <f t="shared" ref="C50:D50" si="6">+C46/C49</f>
        <v>0.25667163160412626</v>
      </c>
      <c r="D50" s="136">
        <f t="shared" si="6"/>
        <v>0.25861075585798576</v>
      </c>
    </row>
  </sheetData>
  <mergeCells count="1">
    <mergeCell ref="B28:F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08fc74-7745-49b0-8ef6-4728b6ae7aa1" xsi:nil="true"/>
    <lcf76f155ced4ddcb4097134ff3c332f xmlns="9cc90f11-fee5-406f-a820-860b106a1cc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F1C73E652FEC46B8AF117DBE3C3A1D" ma:contentTypeVersion="14" ma:contentTypeDescription="Creare un nuovo documento." ma:contentTypeScope="" ma:versionID="fcd2ab94ebee6ff9a09df60b0c694d3b">
  <xsd:schema xmlns:xsd="http://www.w3.org/2001/XMLSchema" xmlns:xs="http://www.w3.org/2001/XMLSchema" xmlns:p="http://schemas.microsoft.com/office/2006/metadata/properties" xmlns:ns2="9cc90f11-fee5-406f-a820-860b106a1cc6" xmlns:ns3="f608fc74-7745-49b0-8ef6-4728b6ae7aa1" targetNamespace="http://schemas.microsoft.com/office/2006/metadata/properties" ma:root="true" ma:fieldsID="b78ed550c0255fe687e660382d1db921" ns2:_="" ns3:_="">
    <xsd:import namespace="9cc90f11-fee5-406f-a820-860b106a1cc6"/>
    <xsd:import namespace="f608fc74-7745-49b0-8ef6-4728b6ae7a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90f11-fee5-406f-a820-860b106a1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6e28db63-baed-4f4c-be3e-708564e8fb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8fc74-7745-49b0-8ef6-4728b6ae7aa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00b1f94-b9c6-41e4-bdc4-12b5e6ae1064}" ma:internalName="TaxCatchAll" ma:showField="CatchAllData" ma:web="f608fc74-7745-49b0-8ef6-4728b6ae7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97D804-995D-4976-8B7E-03F6DDEB74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3EDC95-B36D-467C-BC22-97D699AD36CF}">
  <ds:schemaRefs>
    <ds:schemaRef ds:uri="http://purl.org/dc/dcmitype/"/>
    <ds:schemaRef ds:uri="9cc90f11-fee5-406f-a820-860b106a1cc6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608fc74-7745-49b0-8ef6-4728b6ae7aa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AD6F1C-D3DE-40A2-A5ED-772D40572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c90f11-fee5-406f-a820-860b106a1cc6"/>
    <ds:schemaRef ds:uri="f608fc74-7745-49b0-8ef6-4728b6ae7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rendiconto 2021</vt:lpstr>
      <vt:lpstr>Bilancio 2023.2025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Franco Groppo</cp:lastModifiedBy>
  <cp:lastPrinted>2023-02-02T09:32:59Z</cp:lastPrinted>
  <dcterms:created xsi:type="dcterms:W3CDTF">2020-04-12T10:06:59Z</dcterms:created>
  <dcterms:modified xsi:type="dcterms:W3CDTF">2023-02-24T07:50:42Z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0x01010059F1C73E652FEC46B8AF117DBE3C3A1D</vt:lpwstr>
  </property>
  <property fmtid="{D5CDD505-2E9C-101B-9397-08002B2CF9AE}" pid="3" name="MediaServiceImageTags">
    <vt:lpwstr/>
  </property>
</Properties>
</file>